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TexasGWC14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<sst xmlns="http://schemas.openxmlformats.org/spreadsheetml/2006/main" count="56" uniqueCount="43">
  <si>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ID</t>
  </si>
  <si>
    <t>Dist</t>
  </si>
  <si>
    <t>Water temp</t>
  </si>
  <si>
    <t>pH</t>
  </si>
  <si>
    <t>HCO3</t>
  </si>
  <si>
    <t>Alk</t>
  </si>
  <si>
    <t>C-14</t>
  </si>
  <si>
    <r>
      <t>d</t>
    </r>
    <r>
      <rPr>
        <b/>
        <sz val="10"/>
        <rFont val="Arial"/>
        <family val="0"/>
      </rPr>
      <t>13C</t>
    </r>
  </si>
  <si>
    <t>(miles)</t>
  </si>
  <si>
    <t>(C)</t>
  </si>
  <si>
    <t>(meq/l)</t>
  </si>
  <si>
    <t>(pmc)</t>
  </si>
  <si>
    <t>(‰)</t>
  </si>
  <si>
    <t>Tx-32</t>
  </si>
  <si>
    <t>TX-02</t>
  </si>
  <si>
    <t>Tx-22</t>
  </si>
  <si>
    <t>Tx-24</t>
  </si>
  <si>
    <t>Tx-01</t>
  </si>
  <si>
    <t>Tx-08</t>
  </si>
  <si>
    <t>Tx-06</t>
  </si>
  <si>
    <t>Tx-21</t>
  </si>
  <si>
    <t>Tx-34</t>
  </si>
  <si>
    <t>Tx-38</t>
  </si>
  <si>
    <t>Tx-14</t>
  </si>
  <si>
    <t>Tx-04</t>
  </si>
  <si>
    <t>DIC</t>
  </si>
  <si>
    <t>Ao</t>
  </si>
  <si>
    <t>Vogel</t>
  </si>
  <si>
    <t>dilution</t>
  </si>
  <si>
    <t>C13 model</t>
  </si>
  <si>
    <t>age (y)</t>
  </si>
  <si>
    <t>stdev (y)</t>
  </si>
  <si>
    <t>average flow velocity is 556 years/mile</t>
  </si>
  <si>
    <t>or</t>
  </si>
  <si>
    <t>m/y</t>
  </si>
  <si>
    <t>hydraulic gradient:</t>
  </si>
  <si>
    <t>ft/mile</t>
  </si>
  <si>
    <t>porosity</t>
  </si>
  <si>
    <t>m/s</t>
  </si>
  <si>
    <t>gal/ft^2/day</t>
  </si>
  <si>
    <t>hydraulic conductivity K is:</t>
  </si>
  <si>
    <t>k measured is:</t>
  </si>
  <si>
    <t>(dimension less)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</si>
</sst>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  <numFmt numFmtId="166" formatCode="0.0000"/>
    <numFmt numFmtId="167" formatCode="0.000"/>
    <numFmt numFmtId="168" formatCode="0.0E+00"/>
    <numFmt numFmtId="169" formatCode="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E+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5"/>
          <c:w val="0.89225"/>
          <c:h val="0.8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TexasGWC14!$D$1:$D$2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TexasGWC14!$B$3:$B$14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TexasGWC14!$D$3:$D$14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TexasGWC14!$G$1:$G$2</c:f>
              <c:strCache>
                <c:ptCount val="1"/>
                <c:pt idx="0">
                  <c:v>DIC (meq/l)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TexasGWC14!$B$3:$B$14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TexasGWC14!$G$3:$G$14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TexasGWC14!$I$1:$I$2</c:f>
              <c:strCache>
                <c:ptCount val="1"/>
                <c:pt idx="0">
                  <c:v>d13C (‰)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TexasGWC14!$B$3:$B$14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TexasGWC14!$I$3:$I$14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8023733"/>
        <c:axId val="29560414"/>
      </c:scatterChart>
      <c:scatterChart>
        <c:scatterStyle val="lineMarker"/>
        <c:varyColors val="0"/>
        <c:ser>
          <c:idx val="2"/>
          <c:order val="2"/>
          <c:tx>
            <c:strRef>
              <c:f>TexasGWC14!$H$1:$H$2</c:f>
              <c:strCache>
                <c:ptCount val="1"/>
                <c:pt idx="0">
                  <c:v>C-14 (pmc)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TexasGWC14!$B$3:$B$14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TexasGWC14!$H$3:$H$14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4717135"/>
        <c:axId val="45583304"/>
      </c:scatterChart>
      <c:val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recharge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0414"/>
        <c:crossesAt val="-20"/>
        <c:crossBetween val="midCat"/>
        <c:dispUnits/>
      </c:valAx>
      <c:valAx>
        <c:axId val="2956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d13C, pH, 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023733"/>
        <c:crosses val="autoZero"/>
        <c:crossBetween val="midCat"/>
        <c:dispUnits/>
      </c:valAx>
      <c:valAx>
        <c:axId val="64717135"/>
        <c:scaling>
          <c:orientation val="minMax"/>
        </c:scaling>
        <c:axPos val="b"/>
        <c:delete val="1"/>
        <c:majorTickMark val="in"/>
        <c:minorTickMark val="none"/>
        <c:tickLblPos val="nextTo"/>
        <c:crossAx val="45583304"/>
        <c:crosses val="max"/>
        <c:crossBetween val="midCat"/>
        <c:dispUnits/>
      </c:valAx>
      <c:valAx>
        <c:axId val="45583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C14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171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25"/>
          <c:y val="0.2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725"/>
          <c:w val="0.86175"/>
          <c:h val="0.88"/>
        </c:manualLayout>
      </c:layout>
      <c:scatterChart>
        <c:scatterStyle val="lineMarker"/>
        <c:varyColors val="0"/>
        <c:ser>
          <c:idx val="0"/>
          <c:order val="0"/>
          <c:tx>
            <c:strRef>
              <c:f>TexasGWC14!$N$1:$N$2</c:f>
              <c:strCache>
                <c:ptCount val="1"/>
                <c:pt idx="0">
                  <c:v>age (y) Vogel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TexasGWC14!$B$3:$B$14</c:f>
              <c:numCache/>
            </c:numRef>
          </c:xVal>
          <c:yVal>
            <c:numRef>
              <c:f>TexasGWC14!$N$3:$N$14</c:f>
              <c:numCache/>
            </c:numRef>
          </c:yVal>
          <c:smooth val="0"/>
        </c:ser>
        <c:ser>
          <c:idx val="1"/>
          <c:order val="1"/>
          <c:tx>
            <c:strRef>
              <c:f>TexasGWC14!$O$1:$O$2</c:f>
              <c:strCache>
                <c:ptCount val="1"/>
                <c:pt idx="0">
                  <c:v>age (y) dilution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TexasGWC14!$B$3:$B$14</c:f>
              <c:numCache/>
            </c:numRef>
          </c:xVal>
          <c:yVal>
            <c:numRef>
              <c:f>TexasGWC14!$O$3:$O$14</c:f>
              <c:numCache/>
            </c:numRef>
          </c:yVal>
          <c:smooth val="0"/>
        </c:ser>
        <c:ser>
          <c:idx val="2"/>
          <c:order val="2"/>
          <c:tx>
            <c:strRef>
              <c:f>TexasGWC14!$P$1:$P$2</c:f>
              <c:strCache>
                <c:ptCount val="1"/>
                <c:pt idx="0">
                  <c:v>age (y) C13 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TexasGWC14!$B$3:$B$14</c:f>
              <c:numCache/>
            </c:numRef>
          </c:xVal>
          <c:yVal>
            <c:numRef>
              <c:f>TexasGWC14!$P$3:$P$14</c:f>
              <c:numCache/>
            </c:numRef>
          </c:yVal>
          <c:smooth val="0"/>
        </c:ser>
        <c:axId val="7596553"/>
        <c:axId val="1260114"/>
      </c:scatterChart>
      <c:val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recharge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crossBetween val="midCat"/>
        <c:dispUnits/>
      </c:valAx>
      <c:valAx>
        <c:axId val="126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6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5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114300</xdr:rowOff>
    </xdr:from>
    <xdr:to>
      <xdr:col>14</xdr:col>
      <xdr:colOff>466725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152400" y="2867025"/>
        <a:ext cx="78581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42</xdr:row>
      <xdr:rowOff>9525</xdr:rowOff>
    </xdr:from>
    <xdr:to>
      <xdr:col>14</xdr:col>
      <xdr:colOff>438150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52400" y="6810375"/>
        <a:ext cx="7829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45">
      <selection activeCell="J68" sqref="J68"/>
    </sheetView>
  </sheetViews>
  <sheetFormatPr defaultColWidth="9.140625" defaultRowHeight="12.75"/>
  <cols>
    <col min="1" max="1" width="5.57421875" style="0" customWidth="1"/>
    <col min="2" max="2" width="6.57421875" style="0" bestFit="1" customWidth="1"/>
    <col min="3" max="3" width="10.7109375" style="0" bestFit="1" customWidth="1"/>
    <col min="4" max="4" width="4.57421875" style="0" bestFit="1" customWidth="1"/>
    <col min="5" max="5" width="6.7109375" style="0" customWidth="1"/>
    <col min="6" max="6" width="12.421875" style="0" bestFit="1" customWidth="1"/>
    <col min="7" max="7" width="6.8515625" style="0" bestFit="1" customWidth="1"/>
    <col min="8" max="8" width="6.00390625" style="0" bestFit="1" customWidth="1"/>
    <col min="9" max="9" width="6.57421875" style="0" bestFit="1" customWidth="1"/>
    <col min="13" max="13" width="10.57421875" style="0" bestFit="1" customWidth="1"/>
    <col min="16" max="16" width="10.57421875" style="0" bestFit="1" customWidth="1"/>
  </cols>
  <sheetData>
    <row r="1" spans="1:17" s="5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25</v>
      </c>
      <c r="H1" s="1" t="s">
        <v>6</v>
      </c>
      <c r="I1" s="4" t="s">
        <v>7</v>
      </c>
      <c r="K1" s="5" t="s">
        <v>26</v>
      </c>
      <c r="L1" s="5" t="s">
        <v>26</v>
      </c>
      <c r="M1" s="5" t="s">
        <v>26</v>
      </c>
      <c r="N1" s="5" t="s">
        <v>30</v>
      </c>
      <c r="O1" s="5" t="s">
        <v>30</v>
      </c>
      <c r="P1" s="5" t="s">
        <v>30</v>
      </c>
      <c r="Q1" s="5" t="s">
        <v>31</v>
      </c>
    </row>
    <row r="2" spans="1:16" s="5" customFormat="1" ht="12.75">
      <c r="A2" s="6"/>
      <c r="B2" s="7" t="s">
        <v>8</v>
      </c>
      <c r="C2" s="7" t="s">
        <v>9</v>
      </c>
      <c r="D2" s="8"/>
      <c r="E2" s="8" t="s">
        <v>10</v>
      </c>
      <c r="F2" s="8" t="s">
        <v>10</v>
      </c>
      <c r="G2" s="8" t="s">
        <v>10</v>
      </c>
      <c r="H2" s="6" t="s">
        <v>11</v>
      </c>
      <c r="I2" s="6" t="s">
        <v>12</v>
      </c>
      <c r="K2" s="5" t="s">
        <v>27</v>
      </c>
      <c r="L2" s="5" t="s">
        <v>28</v>
      </c>
      <c r="M2" s="5" t="s">
        <v>29</v>
      </c>
      <c r="N2" s="5" t="s">
        <v>27</v>
      </c>
      <c r="O2" s="5" t="s">
        <v>28</v>
      </c>
      <c r="P2" s="5" t="s">
        <v>29</v>
      </c>
    </row>
    <row r="3" spans="1:17" ht="12.75">
      <c r="A3" s="9" t="s">
        <v>13</v>
      </c>
      <c r="B3" s="10">
        <v>2.1</v>
      </c>
      <c r="C3" s="10">
        <v>23.7</v>
      </c>
      <c r="D3" s="11">
        <v>5.8</v>
      </c>
      <c r="E3" s="11">
        <v>0.62</v>
      </c>
      <c r="F3" s="11">
        <v>0.618</v>
      </c>
      <c r="G3" s="11">
        <v>2.67</v>
      </c>
      <c r="H3" s="9">
        <v>89.4</v>
      </c>
      <c r="I3" s="9">
        <v>-18.08</v>
      </c>
      <c r="K3">
        <v>85</v>
      </c>
      <c r="L3" s="12">
        <v>100</v>
      </c>
      <c r="M3">
        <f>100*I3/-25</f>
        <v>72.32</v>
      </c>
      <c r="N3" s="14">
        <f>-8270*LN($H3/K3)</f>
        <v>-417.382150449287</v>
      </c>
      <c r="O3" s="14">
        <f aca="true" t="shared" si="0" ref="O3:P14">-8270*LN($H3/L3)</f>
        <v>926.6493964973113</v>
      </c>
      <c r="P3" s="14">
        <f t="shared" si="0"/>
        <v>-1753.4051196101782</v>
      </c>
      <c r="Q3" s="14">
        <f>STDEV(N3:P3)</f>
        <v>1340.0292523312878</v>
      </c>
    </row>
    <row r="4" spans="1:17" ht="12.75">
      <c r="A4" s="9" t="s">
        <v>14</v>
      </c>
      <c r="B4" s="10">
        <v>3</v>
      </c>
      <c r="C4" s="10">
        <v>24.3</v>
      </c>
      <c r="D4" s="11">
        <v>5.3</v>
      </c>
      <c r="E4" s="11">
        <v>0.16</v>
      </c>
      <c r="F4" s="11">
        <v>0.155</v>
      </c>
      <c r="G4" s="11">
        <v>1.75</v>
      </c>
      <c r="H4" s="9">
        <v>88.86</v>
      </c>
      <c r="I4" s="9">
        <v>-16.75</v>
      </c>
      <c r="K4">
        <v>85</v>
      </c>
      <c r="L4" s="12">
        <v>100</v>
      </c>
      <c r="M4">
        <f aca="true" t="shared" si="1" ref="M4:M14">100*I4/-25</f>
        <v>67</v>
      </c>
      <c r="N4" s="14">
        <f aca="true" t="shared" si="2" ref="N4:N14">-8270*LN($H4/K4)</f>
        <v>-367.27765521427733</v>
      </c>
      <c r="O4" s="14">
        <f t="shared" si="0"/>
        <v>976.7538917323209</v>
      </c>
      <c r="P4" s="14">
        <f t="shared" si="0"/>
        <v>-2335.195584025906</v>
      </c>
      <c r="Q4" s="14">
        <f aca="true" t="shared" si="3" ref="Q4:Q14">STDEV(N4:P4)</f>
        <v>1665.7396306996839</v>
      </c>
    </row>
    <row r="5" spans="1:17" ht="12.75">
      <c r="A5" s="9" t="s">
        <v>15</v>
      </c>
      <c r="B5" s="10">
        <v>5.6</v>
      </c>
      <c r="C5" s="10">
        <v>24.1</v>
      </c>
      <c r="D5" s="11">
        <v>6</v>
      </c>
      <c r="E5" s="11">
        <v>0.67</v>
      </c>
      <c r="F5" s="11">
        <v>0.669</v>
      </c>
      <c r="G5" s="11">
        <v>2.03</v>
      </c>
      <c r="H5" s="9">
        <v>72.17</v>
      </c>
      <c r="I5" s="9">
        <v>-16.58</v>
      </c>
      <c r="K5">
        <v>85</v>
      </c>
      <c r="L5" s="12">
        <v>100</v>
      </c>
      <c r="M5">
        <f t="shared" si="1"/>
        <v>66.32</v>
      </c>
      <c r="N5" s="14">
        <f t="shared" si="2"/>
        <v>1353.1937137887332</v>
      </c>
      <c r="O5" s="14">
        <f t="shared" si="0"/>
        <v>2697.2252607353316</v>
      </c>
      <c r="P5" s="14">
        <f t="shared" si="0"/>
        <v>-699.0873828465683</v>
      </c>
      <c r="Q5" s="14">
        <f t="shared" si="3"/>
        <v>1710.4199324409847</v>
      </c>
    </row>
    <row r="6" spans="1:17" ht="12.75">
      <c r="A6" s="9" t="s">
        <v>16</v>
      </c>
      <c r="B6" s="10">
        <v>17.4</v>
      </c>
      <c r="C6" s="10">
        <v>29.997899999999998</v>
      </c>
      <c r="D6" s="11">
        <v>7.4</v>
      </c>
      <c r="E6" s="11">
        <v>3.36</v>
      </c>
      <c r="F6" s="11">
        <v>3.369</v>
      </c>
      <c r="G6" s="11">
        <v>3.61</v>
      </c>
      <c r="H6" s="9">
        <v>5.59</v>
      </c>
      <c r="I6" s="9">
        <v>-11.53</v>
      </c>
      <c r="K6">
        <v>85</v>
      </c>
      <c r="L6" s="12">
        <f>AVERAGE($G$3:$G$5)/G6*100</f>
        <v>59.556786703601105</v>
      </c>
      <c r="M6">
        <f t="shared" si="1"/>
        <v>46.12</v>
      </c>
      <c r="N6" s="14">
        <f t="shared" si="2"/>
        <v>22508.227186303764</v>
      </c>
      <c r="O6" s="14">
        <f t="shared" si="0"/>
        <v>19566.414510453207</v>
      </c>
      <c r="P6" s="14">
        <f t="shared" si="0"/>
        <v>17451.911466093945</v>
      </c>
      <c r="Q6" s="14">
        <f t="shared" si="3"/>
        <v>2539.4131082739405</v>
      </c>
    </row>
    <row r="7" spans="1:17" ht="12.75">
      <c r="A7" s="9" t="s">
        <v>17</v>
      </c>
      <c r="B7" s="10">
        <v>19.1</v>
      </c>
      <c r="C7" s="10">
        <v>28.4310456065</v>
      </c>
      <c r="D7" s="11">
        <v>7</v>
      </c>
      <c r="E7" s="11">
        <v>1.87</v>
      </c>
      <c r="F7" s="11">
        <v>1.893</v>
      </c>
      <c r="G7" s="11">
        <v>2.251</v>
      </c>
      <c r="H7" s="9">
        <v>17.66</v>
      </c>
      <c r="I7" s="9">
        <v>-13.86</v>
      </c>
      <c r="K7">
        <v>85</v>
      </c>
      <c r="L7" s="12">
        <f aca="true" t="shared" si="4" ref="L7:L14">AVERAGE($G$3:$G$5)/G7*100</f>
        <v>95.51310528653931</v>
      </c>
      <c r="M7">
        <f t="shared" si="1"/>
        <v>55.44</v>
      </c>
      <c r="N7" s="14">
        <f t="shared" si="2"/>
        <v>12995.056737070936</v>
      </c>
      <c r="O7" s="14">
        <f t="shared" si="0"/>
        <v>13959.439711395387</v>
      </c>
      <c r="P7" s="14">
        <f t="shared" si="0"/>
        <v>9460.873050767244</v>
      </c>
      <c r="Q7" s="14">
        <f t="shared" si="3"/>
        <v>2368.4590929483174</v>
      </c>
    </row>
    <row r="8" spans="1:17" ht="12.75">
      <c r="A8" s="9" t="s">
        <v>18</v>
      </c>
      <c r="B8" s="10">
        <v>26.6</v>
      </c>
      <c r="C8" s="10">
        <v>31.1828</v>
      </c>
      <c r="D8" s="11">
        <v>7.9</v>
      </c>
      <c r="E8" s="11">
        <v>4.64</v>
      </c>
      <c r="F8" s="11">
        <v>4.714</v>
      </c>
      <c r="G8" s="11">
        <v>4.78</v>
      </c>
      <c r="H8" s="9">
        <v>1.54</v>
      </c>
      <c r="I8" s="9">
        <v>-13.32</v>
      </c>
      <c r="K8">
        <v>85</v>
      </c>
      <c r="L8" s="12">
        <f t="shared" si="4"/>
        <v>44.97907949790795</v>
      </c>
      <c r="M8">
        <f t="shared" si="1"/>
        <v>53.28</v>
      </c>
      <c r="N8" s="14">
        <f t="shared" si="2"/>
        <v>33169.885307335724</v>
      </c>
      <c r="O8" s="14">
        <f t="shared" si="0"/>
        <v>27906.41258919375</v>
      </c>
      <c r="P8" s="14">
        <f t="shared" si="0"/>
        <v>29307.049103100548</v>
      </c>
      <c r="Q8" s="14">
        <f t="shared" si="3"/>
        <v>2726.029812733264</v>
      </c>
    </row>
    <row r="9" spans="1:17" ht="12.75">
      <c r="A9" s="9" t="s">
        <v>19</v>
      </c>
      <c r="B9" s="10">
        <v>27.8</v>
      </c>
      <c r="C9" s="10">
        <v>32.6494534695</v>
      </c>
      <c r="D9" s="11">
        <v>7.2</v>
      </c>
      <c r="E9" s="11">
        <v>4.43</v>
      </c>
      <c r="F9" s="11">
        <v>4.44</v>
      </c>
      <c r="G9" s="11">
        <v>4.94</v>
      </c>
      <c r="H9" s="9">
        <v>20.53</v>
      </c>
      <c r="I9" s="9">
        <v>-9.95</v>
      </c>
      <c r="K9">
        <v>85</v>
      </c>
      <c r="L9" s="12">
        <f t="shared" si="4"/>
        <v>43.52226720647773</v>
      </c>
      <c r="M9">
        <f t="shared" si="1"/>
        <v>39.8</v>
      </c>
      <c r="N9" s="14">
        <f t="shared" si="2"/>
        <v>11749.718490549853</v>
      </c>
      <c r="O9" s="14">
        <f t="shared" si="0"/>
        <v>6213.9578029681015</v>
      </c>
      <c r="P9" s="14">
        <f t="shared" si="0"/>
        <v>5474.571964016476</v>
      </c>
      <c r="Q9" s="14">
        <f t="shared" si="3"/>
        <v>3429.4995198153347</v>
      </c>
    </row>
    <row r="10" spans="1:17" ht="12.75">
      <c r="A10" s="9" t="s">
        <v>20</v>
      </c>
      <c r="B10" s="10">
        <v>32.5</v>
      </c>
      <c r="C10" s="10">
        <v>36.3394595125</v>
      </c>
      <c r="D10" s="11">
        <v>7.1</v>
      </c>
      <c r="E10" s="11">
        <v>4.47</v>
      </c>
      <c r="F10" s="11">
        <v>4.477</v>
      </c>
      <c r="G10" s="11">
        <v>5.09</v>
      </c>
      <c r="H10" s="9">
        <v>13.64</v>
      </c>
      <c r="I10" s="9">
        <v>-8.25</v>
      </c>
      <c r="K10">
        <v>85</v>
      </c>
      <c r="L10" s="12">
        <f t="shared" si="4"/>
        <v>42.23968565815324</v>
      </c>
      <c r="M10">
        <f t="shared" si="1"/>
        <v>33</v>
      </c>
      <c r="N10" s="14">
        <f t="shared" si="2"/>
        <v>15131.160875700254</v>
      </c>
      <c r="O10" s="14">
        <f t="shared" si="0"/>
        <v>9348.0238183898</v>
      </c>
      <c r="P10" s="14">
        <f t="shared" si="0"/>
        <v>7306.552517853128</v>
      </c>
      <c r="Q10" s="14">
        <f t="shared" si="3"/>
        <v>4058.6692245990253</v>
      </c>
    </row>
    <row r="11" spans="1:17" ht="12.75">
      <c r="A11" s="9" t="s">
        <v>21</v>
      </c>
      <c r="B11" s="10">
        <v>34</v>
      </c>
      <c r="C11" s="10">
        <v>35.3</v>
      </c>
      <c r="D11" s="11">
        <v>7</v>
      </c>
      <c r="E11" s="11">
        <v>4.33</v>
      </c>
      <c r="F11" s="11">
        <v>4.34</v>
      </c>
      <c r="G11" s="11">
        <v>5.13</v>
      </c>
      <c r="H11" s="9">
        <v>11.77</v>
      </c>
      <c r="I11" s="9">
        <v>-7.99</v>
      </c>
      <c r="K11">
        <v>85</v>
      </c>
      <c r="L11" s="12">
        <f t="shared" si="4"/>
        <v>41.91033138401559</v>
      </c>
      <c r="M11">
        <f t="shared" si="1"/>
        <v>31.96</v>
      </c>
      <c r="N11" s="14">
        <f t="shared" si="2"/>
        <v>16350.594962253945</v>
      </c>
      <c r="O11" s="14">
        <f t="shared" si="0"/>
        <v>10502.72176225405</v>
      </c>
      <c r="P11" s="14">
        <f t="shared" si="0"/>
        <v>8261.161020906098</v>
      </c>
      <c r="Q11" s="14">
        <f t="shared" si="3"/>
        <v>4176.544764352865</v>
      </c>
    </row>
    <row r="12" spans="1:17" ht="12.75">
      <c r="A12" s="9" t="s">
        <v>22</v>
      </c>
      <c r="B12" s="10">
        <v>40</v>
      </c>
      <c r="C12" s="10">
        <v>44.4</v>
      </c>
      <c r="D12" s="11">
        <v>7.02</v>
      </c>
      <c r="E12" s="11">
        <v>4.41</v>
      </c>
      <c r="F12" s="11">
        <v>4.42</v>
      </c>
      <c r="G12" s="11">
        <v>5.1</v>
      </c>
      <c r="H12" s="9">
        <v>1.13</v>
      </c>
      <c r="I12" s="9">
        <v>-9.32</v>
      </c>
      <c r="K12">
        <v>85</v>
      </c>
      <c r="L12" s="12">
        <f t="shared" si="4"/>
        <v>42.15686274509804</v>
      </c>
      <c r="M12">
        <f t="shared" si="1"/>
        <v>37.28</v>
      </c>
      <c r="N12" s="14">
        <f t="shared" si="2"/>
        <v>35729.98606854538</v>
      </c>
      <c r="O12" s="14">
        <f t="shared" si="0"/>
        <v>29930.617406416815</v>
      </c>
      <c r="P12" s="14">
        <f t="shared" si="0"/>
        <v>28913.89948316028</v>
      </c>
      <c r="Q12" s="14">
        <f t="shared" si="3"/>
        <v>3677.0782911213714</v>
      </c>
    </row>
    <row r="13" spans="1:17" ht="12.75">
      <c r="A13" s="9" t="s">
        <v>23</v>
      </c>
      <c r="B13" s="10">
        <v>49.1</v>
      </c>
      <c r="C13" s="10">
        <v>41.5</v>
      </c>
      <c r="D13" s="11">
        <v>7.5</v>
      </c>
      <c r="E13" s="11">
        <v>4.65</v>
      </c>
      <c r="F13" s="11">
        <v>4.681</v>
      </c>
      <c r="G13" s="11">
        <v>4.92</v>
      </c>
      <c r="H13" s="9">
        <v>1.9</v>
      </c>
      <c r="I13" s="9">
        <v>-8.9</v>
      </c>
      <c r="K13">
        <v>85</v>
      </c>
      <c r="L13" s="12">
        <f t="shared" si="4"/>
        <v>43.699186991869915</v>
      </c>
      <c r="M13">
        <f t="shared" si="1"/>
        <v>35.6</v>
      </c>
      <c r="N13" s="14">
        <f t="shared" si="2"/>
        <v>31432.594252529212</v>
      </c>
      <c r="O13" s="14">
        <f t="shared" si="0"/>
        <v>25930.383306700194</v>
      </c>
      <c r="P13" s="14">
        <f t="shared" si="0"/>
        <v>24235.16678643983</v>
      </c>
      <c r="Q13" s="14">
        <f t="shared" si="3"/>
        <v>3762.779258132243</v>
      </c>
    </row>
    <row r="14" spans="1:17" ht="12.75">
      <c r="A14" s="9" t="s">
        <v>24</v>
      </c>
      <c r="B14" s="10">
        <v>51.8</v>
      </c>
      <c r="C14" s="10">
        <v>46.6432950025</v>
      </c>
      <c r="D14" s="11">
        <v>7.4</v>
      </c>
      <c r="E14" s="11">
        <v>4.45</v>
      </c>
      <c r="F14" s="11">
        <v>4.465</v>
      </c>
      <c r="G14" s="11">
        <v>4.76</v>
      </c>
      <c r="H14" s="9">
        <v>0.75</v>
      </c>
      <c r="I14" s="9">
        <v>-9.83</v>
      </c>
      <c r="K14">
        <v>85</v>
      </c>
      <c r="L14" s="12">
        <f t="shared" si="4"/>
        <v>45.168067226890756</v>
      </c>
      <c r="M14">
        <f t="shared" si="1"/>
        <v>39.32</v>
      </c>
      <c r="N14" s="14">
        <f t="shared" si="2"/>
        <v>39119.85663035115</v>
      </c>
      <c r="O14" s="14">
        <f t="shared" si="0"/>
        <v>33891.05901541967</v>
      </c>
      <c r="P14" s="14">
        <f t="shared" si="0"/>
        <v>32744.365091133273</v>
      </c>
      <c r="Q14" s="14">
        <f t="shared" si="3"/>
        <v>3398.5811701489642</v>
      </c>
    </row>
    <row r="66" ht="12.75">
      <c r="E66" t="s">
        <v>32</v>
      </c>
    </row>
    <row r="68" spans="5:10" ht="12.75">
      <c r="E68" t="s">
        <v>33</v>
      </c>
      <c r="F68" s="13">
        <f>1/556*1600</f>
        <v>2.877697841726619</v>
      </c>
      <c r="G68" t="s">
        <v>34</v>
      </c>
      <c r="J68">
        <f>1/553</f>
        <v>0.0018083182640144665</v>
      </c>
    </row>
    <row r="69" ht="12.75">
      <c r="E69" t="s">
        <v>35</v>
      </c>
    </row>
    <row r="70" spans="6:7" ht="12.75">
      <c r="F70">
        <v>1</v>
      </c>
      <c r="G70" t="s">
        <v>36</v>
      </c>
    </row>
    <row r="71" spans="5:7" ht="12.75">
      <c r="E71" t="s">
        <v>33</v>
      </c>
      <c r="F71" s="15">
        <f>0.3045/1609</f>
        <v>0.00018924798011187073</v>
      </c>
      <c r="G71" t="s">
        <v>42</v>
      </c>
    </row>
    <row r="72" spans="5:6" ht="12.75">
      <c r="E72" t="s">
        <v>37</v>
      </c>
      <c r="F72">
        <v>0.35</v>
      </c>
    </row>
    <row r="73" ht="12.75">
      <c r="E73" t="s">
        <v>40</v>
      </c>
    </row>
    <row r="74" spans="6:7" ht="12.75">
      <c r="F74">
        <f>F68*F72/F71</f>
        <v>5322.087157859919</v>
      </c>
      <c r="G74" t="s">
        <v>34</v>
      </c>
    </row>
    <row r="75" spans="6:7" ht="12.75">
      <c r="F75" s="15">
        <f>F74/31500000</f>
        <v>0.00016895514786856885</v>
      </c>
      <c r="G75" t="s">
        <v>38</v>
      </c>
    </row>
    <row r="76" ht="12.75">
      <c r="E76" t="s">
        <v>41</v>
      </c>
    </row>
    <row r="77" spans="6:7" ht="12.75">
      <c r="F77">
        <v>80</v>
      </c>
      <c r="G77" t="s">
        <v>39</v>
      </c>
    </row>
    <row r="78" spans="5:7" ht="12.75">
      <c r="E78" t="s">
        <v>33</v>
      </c>
      <c r="F78" s="15">
        <f>F77*3.7854/1000/0.3048^2/3600/24</f>
        <v>3.7727506010567574E-05</v>
      </c>
      <c r="G78" t="s">
        <v>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Stute</dc:creator>
  <cp:keywords/>
  <dc:description/>
  <cp:lastModifiedBy>M. Stute</cp:lastModifiedBy>
  <cp:lastPrinted>2001-03-06T15:28:25Z</cp:lastPrinted>
  <dcterms:created xsi:type="dcterms:W3CDTF">2001-03-06T15:26:36Z</dcterms:created>
  <dcterms:modified xsi:type="dcterms:W3CDTF">2008-04-10T12:23:33Z</dcterms:modified>
  <cp:category/>
  <cp:version/>
  <cp:contentType/>
  <cp:contentStatus/>
</cp:coreProperties>
</file>